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.paryz\Desktop\Nowa Perspektywa 21-27\075 Ścieżki\I Uchwała\Na stroneę\"/>
    </mc:Choice>
  </mc:AlternateContent>
  <xr:revisionPtr revIDLastSave="0" documentId="13_ncr:1_{4C7D9A69-60CA-4602-8879-87FDC44EED0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a projektów 3.2_075" sheetId="4" r:id="rId1"/>
    <sheet name="Raport" sheetId="1" state="hidden" r:id="rId2"/>
  </sheets>
  <definedNames>
    <definedName name="_xlnm._FilterDatabase" localSheetId="0" hidden="1">'Lista projektów 3.2_075'!$A$3:$P$30</definedName>
    <definedName name="daneProjektow">Raport!$A$2:$I$14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4" l="1"/>
  <c r="E24" i="4"/>
  <c r="F24" i="4"/>
  <c r="G24" i="4"/>
  <c r="I24" i="4"/>
  <c r="J24" i="4"/>
  <c r="D25" i="4"/>
  <c r="E25" i="4"/>
  <c r="F25" i="4"/>
  <c r="G25" i="4"/>
  <c r="I25" i="4"/>
  <c r="J25" i="4"/>
  <c r="M23" i="4"/>
  <c r="N23" i="4" s="1"/>
  <c r="J23" i="4"/>
  <c r="J26" i="4" s="1"/>
  <c r="I23" i="4"/>
  <c r="G23" i="4"/>
  <c r="F23" i="4"/>
  <c r="E23" i="4"/>
  <c r="D23" i="4"/>
  <c r="M18" i="4"/>
  <c r="N18" i="4" s="1"/>
  <c r="J18" i="4"/>
  <c r="I18" i="4"/>
  <c r="G18" i="4"/>
  <c r="F18" i="4"/>
  <c r="E18" i="4"/>
  <c r="D18" i="4"/>
  <c r="M17" i="4"/>
  <c r="N17" i="4" s="1"/>
  <c r="J17" i="4"/>
  <c r="I17" i="4"/>
  <c r="G17" i="4"/>
  <c r="F17" i="4"/>
  <c r="E17" i="4"/>
  <c r="D17" i="4"/>
  <c r="M16" i="4"/>
  <c r="N16" i="4" s="1"/>
  <c r="J16" i="4"/>
  <c r="I16" i="4"/>
  <c r="G16" i="4"/>
  <c r="F16" i="4"/>
  <c r="E16" i="4"/>
  <c r="D16" i="4"/>
  <c r="M15" i="4"/>
  <c r="N15" i="4" s="1"/>
  <c r="J15" i="4"/>
  <c r="I15" i="4"/>
  <c r="G15" i="4"/>
  <c r="F15" i="4"/>
  <c r="E15" i="4"/>
  <c r="D15" i="4"/>
  <c r="M14" i="4"/>
  <c r="N14" i="4" s="1"/>
  <c r="J14" i="4"/>
  <c r="I14" i="4"/>
  <c r="G14" i="4"/>
  <c r="F14" i="4"/>
  <c r="E14" i="4"/>
  <c r="D14" i="4"/>
  <c r="M13" i="4"/>
  <c r="N13" i="4" s="1"/>
  <c r="J13" i="4"/>
  <c r="I13" i="4"/>
  <c r="G13" i="4"/>
  <c r="F13" i="4"/>
  <c r="E13" i="4"/>
  <c r="D13" i="4"/>
  <c r="M12" i="4"/>
  <c r="N12" i="4" s="1"/>
  <c r="J12" i="4"/>
  <c r="I12" i="4"/>
  <c r="G12" i="4"/>
  <c r="F12" i="4"/>
  <c r="E12" i="4"/>
  <c r="D12" i="4"/>
  <c r="G26" i="4" l="1"/>
  <c r="H23" i="4"/>
  <c r="H24" i="4"/>
  <c r="H26" i="4" s="1"/>
  <c r="I26" i="4"/>
  <c r="H13" i="4"/>
  <c r="H15" i="4"/>
  <c r="H25" i="4"/>
  <c r="H14" i="4"/>
  <c r="H17" i="4"/>
  <c r="F19" i="4"/>
  <c r="G19" i="4"/>
  <c r="H18" i="4"/>
  <c r="I19" i="4"/>
  <c r="H12" i="4"/>
  <c r="H16" i="4"/>
  <c r="H19" i="4" l="1"/>
  <c r="D6" i="4" l="1"/>
  <c r="E6" i="4"/>
  <c r="F6" i="4"/>
  <c r="G6" i="4"/>
  <c r="I6" i="4"/>
  <c r="J6" i="4"/>
  <c r="M6" i="4"/>
  <c r="N6" i="4" s="1"/>
  <c r="D7" i="4"/>
  <c r="E7" i="4"/>
  <c r="F7" i="4"/>
  <c r="G7" i="4"/>
  <c r="I7" i="4"/>
  <c r="J7" i="4"/>
  <c r="M7" i="4"/>
  <c r="N7" i="4" s="1"/>
  <c r="M5" i="4"/>
  <c r="N5" i="4" s="1"/>
  <c r="J5" i="4"/>
  <c r="I5" i="4"/>
  <c r="G5" i="4"/>
  <c r="F5" i="4"/>
  <c r="E5" i="4"/>
  <c r="D5" i="4"/>
  <c r="F26" i="4"/>
  <c r="J19" i="4"/>
  <c r="H5" i="4" l="1"/>
  <c r="H6" i="4"/>
  <c r="H7" i="4"/>
  <c r="G8" i="4"/>
  <c r="J8" i="4"/>
  <c r="I8" i="4"/>
  <c r="F8" i="4"/>
  <c r="H8" i="4" l="1"/>
  <c r="F6" i="1"/>
  <c r="F13" i="1"/>
  <c r="F14" i="1"/>
  <c r="F12" i="1"/>
  <c r="F8" i="1"/>
  <c r="F7" i="1"/>
  <c r="F10" i="1"/>
  <c r="F9" i="1"/>
  <c r="F2" i="1"/>
  <c r="F5" i="1"/>
  <c r="F11" i="1"/>
  <c r="F4" i="1"/>
  <c r="F3" i="1"/>
</calcChain>
</file>

<file path=xl/sharedStrings.xml><?xml version="1.0" encoding="utf-8"?>
<sst xmlns="http://schemas.openxmlformats.org/spreadsheetml/2006/main" count="248" uniqueCount="89">
  <si>
    <t>Wyniki oceny projektów złożonych w ramach naboru konkurencyjnego nr FEMA.03.02-IP.01-075/25, Priorytet III „Fundusze Europejskie na rozwój mobilności miejskiej na Mazowszu” dla Działania 3.2 „Mobilność miejska w ZIT”, Typ projektów: „Infrastruktura rowerowa i piesza”, programu Fundusze Europejskie dla Mazowsza 2021-2027</t>
  </si>
  <si>
    <t>Projekty skierowane do dofinansowania w sposób konkurencyjny w ramach Funduszy Europejskich dla Mazowsza 2021-2027</t>
  </si>
  <si>
    <t>Lp.</t>
  </si>
  <si>
    <t>Instytucja Organizująca Nabór/ Instytucja prowadząca nabór</t>
  </si>
  <si>
    <t>Numer FEMA</t>
  </si>
  <si>
    <t>Nazwa wnioskodawcy</t>
  </si>
  <si>
    <t>Tytuł projektu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</si>
  <si>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</si>
  <si>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</si>
  <si>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</si>
  <si>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</si>
  <si>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</si>
  <si>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>Kryterium rozstrzygające nr 1
"Gotowośc do realizacji projektu"</t>
  </si>
  <si>
    <t>Kryterium rozstrzygające nr 2
"Wpływ na spójność sieci tras rowerowych"</t>
  </si>
  <si>
    <t xml:space="preserve">Wynik oceny projektu </t>
  </si>
  <si>
    <t>Procent maksymalnej liczby punktów możliwych do uzyskania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</si>
  <si>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</si>
  <si>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</si>
  <si>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</si>
  <si>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</si>
  <si>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</si>
  <si>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</si>
  <si>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</si>
  <si>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</si>
  <si>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</si>
  <si>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</si>
  <si>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</si>
  <si>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</si>
  <si>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</si>
  <si>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</si>
  <si>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</si>
  <si>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</si>
  <si>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</si>
  <si>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</si>
  <si>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Mazowiecka Jednostka Wdrażania Programów Unijnych</t>
  </si>
  <si>
    <t>FEMA.03.02-IP.01-0DX5/25</t>
  </si>
  <si>
    <t>Brak danych</t>
  </si>
  <si>
    <t>FEMA.03.02-IP.01-0DPS/25</t>
  </si>
  <si>
    <t>FEMA.03.02-IP.01-0DSE/25</t>
  </si>
  <si>
    <t>SUMA:</t>
  </si>
  <si>
    <t>Próg wyczerpania alokacji***</t>
  </si>
  <si>
    <t>17</t>
  </si>
  <si>
    <t>FEMA.03.02-IP.01-0DVQ/25</t>
  </si>
  <si>
    <t>FEMA.03.02-IP.01-0E2O/26</t>
  </si>
  <si>
    <t>FEMA.03.02-IP.01-0DQJ/25</t>
  </si>
  <si>
    <t>FEMA.03.02-IP.01-0EAE/26</t>
  </si>
  <si>
    <t>FEMA.03.02-IP.01-0BO7/25</t>
  </si>
  <si>
    <t>FEMA.03.02-IP.01-0DYO/25</t>
  </si>
  <si>
    <t>FEMA.03.02-IP.01-0E53/26</t>
  </si>
  <si>
    <t>Projekty, które nie spełniły kryteriów wyboru projektów lub nie uzyskały wymaganej liczby punktów</t>
  </si>
  <si>
    <t>FEMA.03.02-IP.01-0E10/26</t>
  </si>
  <si>
    <t>FEMA.03.02-IP.01-0BK1/25</t>
  </si>
  <si>
    <t>nie dotyczy</t>
  </si>
  <si>
    <t>Negatywna ocena formalna</t>
  </si>
  <si>
    <t>FEMA.03.02-IP.01-0E52/26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</si>
  <si>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</si>
  <si>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</si>
  <si>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</si>
  <si>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numer_wniosku</t>
  </si>
  <si>
    <t>Wartość ogółem</t>
  </si>
  <si>
    <t>status_wniosku</t>
  </si>
  <si>
    <t>Miasto Stołeczne Warszawa</t>
  </si>
  <si>
    <t>Rozwój sieci tras rowerowych Warszawy - etap IV</t>
  </si>
  <si>
    <t>Zaakceptowany</t>
  </si>
  <si>
    <t>Gmina Piaseczno</t>
  </si>
  <si>
    <t>Budowa sieci dróg rowerowych na terenie gminy Piaseczno etap II.</t>
  </si>
  <si>
    <t>Gmina Grodzisk Mazowiecki</t>
  </si>
  <si>
    <t>Rozwój mobilności miejskiej poprzez budowę tras rowerowych w gminach powiatu grodziskiego i pruszkowskiego – etap 2</t>
  </si>
  <si>
    <t>Gmina Radzymin</t>
  </si>
  <si>
    <t>Utworzenie sieci ścieżek rowerowych wokół Jeziora Zegrzyńskiego wraz z odcinkami uzupełniającymi, na terenie gmin: Radzymin, Nieporęt, Serock i Klembów – II ETAP</t>
  </si>
  <si>
    <t>Gmina Wieliszew</t>
  </si>
  <si>
    <t>Utworzenie sieci ścieżek rowerowych łączących sąsiednie gminy wraz z odcinkami uzupełniającymi, na terenie gmin: Wieliszew, Serock i Nowy Dwór Mazowiecki</t>
  </si>
  <si>
    <t>Gmina Góra Kalwaria</t>
  </si>
  <si>
    <t>Budowa ścieżek rowerowych na terenie gminy Góra Kalwaria</t>
  </si>
  <si>
    <t>Gmina Jabłonna</t>
  </si>
  <si>
    <t>Rozbudowa sieci dróg rowerowych oraz ciągów pieszo-rowerowych na terenie Gminy Jabłonna</t>
  </si>
  <si>
    <t>Gmina  Raszyn</t>
  </si>
  <si>
    <t>Budowa zintegrowanych ścieżek rowerowych na terenie Gminy Raszyn</t>
  </si>
  <si>
    <t>Gmina Pomiechówek</t>
  </si>
  <si>
    <t>Rozwój infrastruktury mobilności gmin powiatu nowodworskiego.</t>
  </si>
  <si>
    <t>Gmina Wiązowna</t>
  </si>
  <si>
    <t>Budowa infrastruktury rowerowej i pieszej na terenie Gminy Wiązowna w ramach Zintegrowanych Inwestycji Terytorialnych.</t>
  </si>
  <si>
    <t>Miasto Mińsk Mazowiecki</t>
  </si>
  <si>
    <t>Budowa infrastruktury rowerowej na terenie miasta Mińsk Mazowiecki - II etap</t>
  </si>
  <si>
    <t>Odrzucony</t>
  </si>
  <si>
    <t>Gmina Karczew</t>
  </si>
  <si>
    <t>Rozbudowa sieci ścieżek rowerowych na terenie Gminy Karczew poprzez przebudowę ul. Armii Krajowej</t>
  </si>
  <si>
    <t>Powiat Warszawski Zachodni</t>
  </si>
  <si>
    <t>Budowa trasy rowerowej wokół Kampinoskiego Parku Narodowego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</si>
</sst>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#,##0.00\ &quot;zł&quot;"/>
    <numFmt numFmtId="165" formatCode="_-* #,##0.00\ [$zł-415]_-;\-* #,##0.00\ [$zł-415]_-;_-* &quot;-&quot;??\ [$zł-415]_-;_-@_-"/>
    <numFmt numFmtId="166" formatCode="0.0000000%"/>
  </numFmts>
  <fonts count="33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2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20"/>
      <color theme="1"/>
      <name val="Czcionka tekstu podstawowego"/>
      <family val="2"/>
      <charset val="238"/>
    </font>
    <font>
      <sz val="20"/>
      <color rgb="FF000000"/>
      <name val="Arial"/>
      <family val="2"/>
      <charset val="238"/>
    </font>
    <font>
      <sz val="20"/>
      <color theme="0"/>
      <name val="Czcionka tekstu podstawowego"/>
      <family val="2"/>
      <charset val="238"/>
    </font>
    <font>
      <sz val="20"/>
      <color theme="3" tint="0.79998168889431442"/>
      <name val="Czcionka tekstu podstawowego"/>
      <family val="2"/>
      <charset val="238"/>
    </font>
    <font>
      <sz val="20"/>
      <color theme="3" tint="0.79998168889431442"/>
      <name val="Arial"/>
      <family val="2"/>
      <charset val="238"/>
    </font>
    <font>
      <sz val="20"/>
      <name val="Arial"/>
      <family val="2"/>
      <charset val="238"/>
    </font>
    <font>
      <sz val="20"/>
      <color theme="0"/>
      <name val="Arial"/>
      <family val="2"/>
      <charset val="238"/>
    </font>
    <font>
      <sz val="20"/>
      <color theme="1"/>
      <name val="Aptos Narrow"/>
      <family val="2"/>
      <charset val="238"/>
      <scheme val="minor"/>
    </font>
    <font>
      <sz val="20"/>
      <color theme="3" tint="0.89999084444715716"/>
      <name val="Czcionka tekstu podstawowego"/>
      <family val="2"/>
      <charset val="238"/>
    </font>
    <font>
      <sz val="8"/>
      <name val="Aptos Narrow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4" fontId="0" fillId="0" borderId="0" xfId="0" applyNumberFormat="1"/>
    <xf numFmtId="0" fontId="21" fillId="0" borderId="0" xfId="43" applyFont="1" applyAlignment="1">
      <alignment vertical="center" wrapText="1"/>
    </xf>
    <xf numFmtId="0" fontId="21" fillId="0" borderId="0" xfId="43" applyFont="1"/>
    <xf numFmtId="0" fontId="22" fillId="33" borderId="11" xfId="43" applyFont="1" applyFill="1" applyBorder="1" applyAlignment="1">
      <alignment horizontal="center" vertical="center" wrapText="1"/>
    </xf>
    <xf numFmtId="0" fontId="22" fillId="33" borderId="12" xfId="43" applyFont="1" applyFill="1" applyBorder="1" applyAlignment="1">
      <alignment horizontal="center" vertical="center" wrapText="1"/>
    </xf>
    <xf numFmtId="49" fontId="20" fillId="33" borderId="15" xfId="43" applyNumberFormat="1" applyFont="1" applyFill="1" applyBorder="1" applyAlignment="1">
      <alignment horizontal="center" vertical="center"/>
    </xf>
    <xf numFmtId="49" fontId="20" fillId="33" borderId="16" xfId="43" applyNumberFormat="1" applyFont="1" applyFill="1" applyBorder="1" applyAlignment="1">
      <alignment horizontal="center" vertical="center"/>
    </xf>
    <xf numFmtId="0" fontId="23" fillId="0" borderId="11" xfId="43" applyFont="1" applyBorder="1" applyAlignment="1">
      <alignment horizontal="center" vertical="center" wrapText="1"/>
    </xf>
    <xf numFmtId="164" fontId="23" fillId="0" borderId="11" xfId="43" applyNumberFormat="1" applyFont="1" applyBorder="1" applyAlignment="1">
      <alignment horizontal="center" vertical="center" wrapText="1"/>
    </xf>
    <xf numFmtId="10" fontId="24" fillId="0" borderId="11" xfId="43" applyNumberFormat="1" applyFont="1" applyBorder="1" applyAlignment="1">
      <alignment horizontal="center" vertical="center"/>
    </xf>
    <xf numFmtId="0" fontId="25" fillId="0" borderId="11" xfId="43" applyFont="1" applyBorder="1" applyAlignment="1">
      <alignment horizontal="center" vertical="center" wrapText="1"/>
    </xf>
    <xf numFmtId="0" fontId="23" fillId="34" borderId="11" xfId="43" applyFont="1" applyFill="1" applyBorder="1" applyAlignment="1">
      <alignment horizontal="center" vertical="center" wrapText="1"/>
    </xf>
    <xf numFmtId="164" fontId="23" fillId="34" borderId="11" xfId="43" applyNumberFormat="1" applyFont="1" applyFill="1" applyBorder="1" applyAlignment="1">
      <alignment horizontal="center" vertical="center" wrapText="1"/>
    </xf>
    <xf numFmtId="0" fontId="26" fillId="34" borderId="11" xfId="43" applyFont="1" applyFill="1" applyBorder="1" applyAlignment="1">
      <alignment horizontal="center" vertical="center" wrapText="1"/>
    </xf>
    <xf numFmtId="49" fontId="27" fillId="34" borderId="11" xfId="43" applyNumberFormat="1" applyFont="1" applyFill="1" applyBorder="1" applyAlignment="1">
      <alignment horizontal="center" vertical="center" wrapText="1"/>
    </xf>
    <xf numFmtId="49" fontId="28" fillId="34" borderId="11" xfId="43" applyNumberFormat="1" applyFont="1" applyFill="1" applyBorder="1" applyAlignment="1">
      <alignment horizontal="center" vertical="center" wrapText="1"/>
    </xf>
    <xf numFmtId="2" fontId="26" fillId="34" borderId="17" xfId="43" applyNumberFormat="1" applyFont="1" applyFill="1" applyBorder="1" applyAlignment="1">
      <alignment horizontal="center" vertical="center" wrapText="1"/>
    </xf>
    <xf numFmtId="10" fontId="27" fillId="34" borderId="11" xfId="45" applyNumberFormat="1" applyFont="1" applyFill="1" applyBorder="1" applyAlignment="1">
      <alignment horizontal="center" vertical="center" wrapText="1"/>
    </xf>
    <xf numFmtId="44" fontId="21" fillId="0" borderId="0" xfId="43" applyNumberFormat="1" applyFont="1"/>
    <xf numFmtId="165" fontId="21" fillId="0" borderId="0" xfId="43" applyNumberFormat="1" applyFont="1"/>
    <xf numFmtId="49" fontId="20" fillId="33" borderId="15" xfId="43" applyNumberFormat="1" applyFont="1" applyFill="1" applyBorder="1" applyAlignment="1">
      <alignment horizontal="center" vertical="center" wrapText="1"/>
    </xf>
    <xf numFmtId="49" fontId="20" fillId="33" borderId="0" xfId="43" applyNumberFormat="1" applyFont="1" applyFill="1" applyAlignment="1">
      <alignment horizontal="center" vertical="center" wrapText="1"/>
    </xf>
    <xf numFmtId="49" fontId="20" fillId="33" borderId="11" xfId="43" applyNumberFormat="1" applyFont="1" applyFill="1" applyBorder="1" applyAlignment="1">
      <alignment horizontal="center" vertical="center" wrapText="1"/>
    </xf>
    <xf numFmtId="49" fontId="20" fillId="33" borderId="16" xfId="43" applyNumberFormat="1" applyFont="1" applyFill="1" applyBorder="1" applyAlignment="1">
      <alignment horizontal="center" vertical="center" wrapText="1"/>
    </xf>
    <xf numFmtId="166" fontId="21" fillId="0" borderId="0" xfId="45" applyNumberFormat="1" applyFont="1"/>
    <xf numFmtId="49" fontId="29" fillId="0" borderId="11" xfId="43" applyNumberFormat="1" applyFont="1" applyBorder="1" applyAlignment="1">
      <alignment horizontal="center" vertical="center" wrapText="1"/>
    </xf>
    <xf numFmtId="49" fontId="28" fillId="0" borderId="11" xfId="43" applyNumberFormat="1" applyFont="1" applyBorder="1" applyAlignment="1">
      <alignment horizontal="center" vertical="center" wrapText="1"/>
    </xf>
    <xf numFmtId="165" fontId="23" fillId="0" borderId="11" xfId="43" applyNumberFormat="1" applyFont="1" applyBorder="1" applyAlignment="1">
      <alignment horizontal="center" vertical="center" wrapText="1"/>
    </xf>
    <xf numFmtId="10" fontId="29" fillId="0" borderId="11" xfId="45" applyNumberFormat="1" applyFont="1" applyFill="1" applyBorder="1" applyAlignment="1">
      <alignment horizontal="center" vertical="center" wrapText="1"/>
    </xf>
    <xf numFmtId="49" fontId="20" fillId="33" borderId="10" xfId="43" applyNumberFormat="1" applyFont="1" applyFill="1" applyBorder="1" applyAlignment="1">
      <alignment horizontal="center" vertical="center" wrapText="1"/>
    </xf>
    <xf numFmtId="49" fontId="20" fillId="0" borderId="11" xfId="43" applyNumberFormat="1" applyFont="1" applyBorder="1" applyAlignment="1">
      <alignment horizontal="center" vertical="center" wrapText="1"/>
    </xf>
    <xf numFmtId="2" fontId="23" fillId="0" borderId="11" xfId="43" applyNumberFormat="1" applyFont="1" applyBorder="1" applyAlignment="1">
      <alignment horizontal="center" vertical="center" wrapText="1"/>
    </xf>
    <xf numFmtId="0" fontId="25" fillId="35" borderId="11" xfId="43" applyFont="1" applyFill="1" applyBorder="1" applyAlignment="1">
      <alignment horizontal="center" vertical="center" wrapText="1"/>
    </xf>
    <xf numFmtId="49" fontId="29" fillId="0" borderId="0" xfId="43" applyNumberFormat="1" applyFont="1" applyAlignment="1">
      <alignment horizontal="center" vertical="center"/>
    </xf>
    <xf numFmtId="44" fontId="20" fillId="0" borderId="0" xfId="43" applyNumberFormat="1" applyFont="1" applyAlignment="1">
      <alignment vertical="center"/>
    </xf>
    <xf numFmtId="2" fontId="29" fillId="0" borderId="0" xfId="43" applyNumberFormat="1" applyFont="1" applyAlignment="1">
      <alignment horizontal="center" vertical="center"/>
    </xf>
    <xf numFmtId="10" fontId="29" fillId="0" borderId="0" xfId="45" applyNumberFormat="1" applyFont="1" applyFill="1" applyBorder="1" applyAlignment="1">
      <alignment horizontal="center" vertical="center"/>
    </xf>
    <xf numFmtId="1" fontId="29" fillId="0" borderId="0" xfId="43" applyNumberFormat="1" applyFont="1" applyAlignment="1">
      <alignment horizontal="center" vertical="center"/>
    </xf>
    <xf numFmtId="0" fontId="20" fillId="0" borderId="0" xfId="43" applyFont="1"/>
    <xf numFmtId="0" fontId="30" fillId="0" borderId="0" xfId="43" applyFont="1"/>
    <xf numFmtId="0" fontId="20" fillId="0" borderId="0" xfId="43" applyFont="1" applyAlignment="1">
      <alignment vertical="center"/>
    </xf>
    <xf numFmtId="0" fontId="20" fillId="0" borderId="0" xfId="43" applyFont="1" applyAlignment="1">
      <alignment horizontal="center" vertical="center"/>
    </xf>
    <xf numFmtId="4" fontId="23" fillId="0" borderId="11" xfId="43" applyNumberFormat="1" applyFont="1" applyBorder="1" applyAlignment="1">
      <alignment horizontal="center" vertical="center" wrapText="1"/>
    </xf>
    <xf numFmtId="0" fontId="23" fillId="36" borderId="11" xfId="43" applyFont="1" applyFill="1" applyBorder="1" applyAlignment="1">
      <alignment horizontal="center" vertical="center" wrapText="1"/>
    </xf>
    <xf numFmtId="4" fontId="23" fillId="36" borderId="11" xfId="43" applyNumberFormat="1" applyFont="1" applyFill="1" applyBorder="1" applyAlignment="1">
      <alignment horizontal="center" vertical="center" wrapText="1"/>
    </xf>
    <xf numFmtId="2" fontId="23" fillId="36" borderId="11" xfId="43" applyNumberFormat="1" applyFont="1" applyFill="1" applyBorder="1" applyAlignment="1">
      <alignment horizontal="center" vertical="center" wrapText="1"/>
    </xf>
    <xf numFmtId="10" fontId="24" fillId="36" borderId="11" xfId="43" applyNumberFormat="1" applyFont="1" applyFill="1" applyBorder="1" applyAlignment="1">
      <alignment horizontal="center" vertical="center"/>
    </xf>
    <xf numFmtId="0" fontId="31" fillId="36" borderId="11" xfId="43" applyFont="1" applyFill="1" applyBorder="1" applyAlignment="1">
      <alignment horizontal="center" vertical="center" wrapText="1"/>
    </xf>
    <xf numFmtId="10" fontId="23" fillId="0" borderId="11" xfId="1" applyNumberFormat="1" applyFont="1" applyBorder="1" applyAlignment="1">
      <alignment horizontal="center" vertical="center" wrapText="1"/>
    </xf>
    <xf numFmtId="0" fontId="23" fillId="35" borderId="11" xfId="43" applyFont="1" applyFill="1" applyBorder="1" applyAlignment="1">
      <alignment horizontal="center" vertical="center" wrapText="1"/>
    </xf>
    <xf numFmtId="4" fontId="23" fillId="35" borderId="11" xfId="43" applyNumberFormat="1" applyFont="1" applyFill="1" applyBorder="1" applyAlignment="1">
      <alignment horizontal="center" vertical="center" wrapText="1"/>
    </xf>
    <xf numFmtId="2" fontId="23" fillId="35" borderId="11" xfId="43" applyNumberFormat="1" applyFont="1" applyFill="1" applyBorder="1" applyAlignment="1">
      <alignment horizontal="center" vertical="center" wrapText="1"/>
    </xf>
    <xf numFmtId="10" fontId="24" fillId="35" borderId="11" xfId="43" applyNumberFormat="1" applyFont="1" applyFill="1" applyBorder="1" applyAlignment="1">
      <alignment horizontal="center" vertical="center"/>
    </xf>
    <xf numFmtId="10" fontId="23" fillId="36" borderId="11" xfId="1" applyNumberFormat="1" applyFont="1" applyFill="1" applyBorder="1" applyAlignment="1">
      <alignment horizontal="center" vertical="center" wrapText="1"/>
    </xf>
    <xf numFmtId="49" fontId="20" fillId="36" borderId="11" xfId="43" applyNumberFormat="1" applyFont="1" applyFill="1" applyBorder="1" applyAlignment="1">
      <alignment horizontal="center" vertical="center" wrapText="1"/>
    </xf>
    <xf numFmtId="164" fontId="23" fillId="36" borderId="11" xfId="43" applyNumberFormat="1" applyFont="1" applyFill="1" applyBorder="1" applyAlignment="1">
      <alignment horizontal="center" vertical="center" wrapText="1"/>
    </xf>
    <xf numFmtId="0" fontId="22" fillId="0" borderId="12" xfId="43" applyFont="1" applyBorder="1" applyAlignment="1">
      <alignment horizontal="center" vertical="center" wrapText="1"/>
    </xf>
    <xf numFmtId="0" fontId="22" fillId="0" borderId="14" xfId="43" applyFont="1" applyBorder="1" applyAlignment="1">
      <alignment horizontal="center" vertical="center" wrapText="1"/>
    </xf>
    <xf numFmtId="0" fontId="22" fillId="0" borderId="13" xfId="43" applyFont="1" applyBorder="1" applyAlignment="1">
      <alignment horizontal="center" vertical="center" wrapText="1"/>
    </xf>
    <xf numFmtId="0" fontId="22" fillId="33" borderId="11" xfId="43" applyFont="1" applyFill="1" applyBorder="1" applyAlignment="1">
      <alignment horizontal="center" vertical="center"/>
    </xf>
    <xf numFmtId="0" fontId="22" fillId="33" borderId="11" xfId="43" applyFont="1" applyFill="1" applyBorder="1" applyAlignment="1">
      <alignment horizontal="center" vertical="center" wrapText="1"/>
    </xf>
    <xf numFmtId="0" fontId="22" fillId="33" borderId="17" xfId="43" applyFont="1" applyFill="1" applyBorder="1" applyAlignment="1">
      <alignment horizontal="center" vertical="center" wrapText="1"/>
    </xf>
  </cellXfs>
  <cellStyles count="46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Normalny 2" xfId="43" xr:uid="{F257E86E-4FFA-4445-8918-5FABB2BEB642}"/>
    <cellStyle name="Obliczenia" xfId="12" builtinId="22" customBuiltin="1"/>
    <cellStyle name="Procentowy" xfId="1" builtinId="5"/>
    <cellStyle name="Procentowy 2" xfId="44" xr:uid="{21E46960-600F-49C0-A694-959D115EBB1B}"/>
    <cellStyle name="Procentowy 3" xfId="45" xr:uid="{EDCBDE6C-0C7D-4865-B22D-06DF9031B688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F6DD3-40E5-4E08-84B4-A1B28F71BF7E}">
  <dimension ref="A1:S30"/>
  <sheetViews>
    <sheetView showGridLines="0" tabSelected="1" view="pageBreakPreview" zoomScale="40" zoomScaleNormal="40" zoomScaleSheetLayoutView="40" workbookViewId="0">
      <selection activeCell="D13" sqref="D13"/>
    </sheetView>
  </sheetViews>
  <sheetFormatPr defaultColWidth="10" defaultRowHeight="25.5"/>
  <cols>
    <col min="1" max="1" width="8.140625" style="44" customWidth="1"/>
    <col min="2" max="2" width="26.28515625" style="44" customWidth="1"/>
    <col min="3" max="3" width="51.5703125" style="43" customWidth="1"/>
    <col min="4" max="5" width="64.28515625" style="43" customWidth="1"/>
    <col min="6" max="12" width="39.140625" style="43" customWidth="1"/>
    <col min="13" max="13" width="32.28515625" style="43" customWidth="1"/>
    <col min="14" max="15" width="32.28515625" style="41" customWidth="1"/>
    <col min="16" max="16" width="51.42578125" style="41" customWidth="1"/>
    <col min="17" max="17" width="29.42578125" style="5" customWidth="1"/>
    <col min="18" max="18" width="2.7109375" style="5" customWidth="1"/>
    <col min="19" max="19" width="28.85546875" style="5" customWidth="1"/>
    <col min="20" max="20" width="10" style="5"/>
    <col min="21" max="21" width="29.42578125" style="5" customWidth="1"/>
    <col min="22" max="22" width="10" style="5"/>
    <col min="23" max="23" width="10.7109375" style="5" bestFit="1" customWidth="1"/>
    <col min="24" max="25" width="10.42578125" style="5" bestFit="1" customWidth="1"/>
    <col min="26" max="16384" width="10" style="5"/>
  </cols>
  <sheetData>
    <row r="1" spans="1:19" ht="105.75" customHeight="1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1"/>
      <c r="Q1" s="4"/>
    </row>
    <row r="2" spans="1:19" ht="92.25" customHeight="1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4"/>
    </row>
    <row r="3" spans="1:19" ht="157.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7" t="s">
        <v>15</v>
      </c>
      <c r="O3" s="7" t="s">
        <v>16</v>
      </c>
      <c r="P3" s="6" t="s">
        <v>17</v>
      </c>
      <c r="Q3" s="4"/>
    </row>
    <row r="4" spans="1:19">
      <c r="A4" s="8" t="s">
        <v>18</v>
      </c>
      <c r="B4" s="9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26</v>
      </c>
      <c r="J4" s="9" t="s">
        <v>27</v>
      </c>
      <c r="K4" s="9" t="s">
        <v>28</v>
      </c>
      <c r="L4" s="9" t="s">
        <v>29</v>
      </c>
      <c r="M4" s="9" t="s">
        <v>30</v>
      </c>
      <c r="N4" s="9" t="s">
        <v>31</v>
      </c>
      <c r="O4" s="9" t="s">
        <v>32</v>
      </c>
      <c r="P4" s="9" t="s">
        <v>33</v>
      </c>
    </row>
    <row r="5" spans="1:19" ht="175.5" customHeight="1">
      <c r="A5" s="10">
        <v>1</v>
      </c>
      <c r="B5" s="10" t="s">
        <v>34</v>
      </c>
      <c r="C5" s="10" t="s">
        <v>35</v>
      </c>
      <c r="D5" s="10" t="str">
        <f>VLOOKUP($C5,daneProjektow,2,FALSE)</f>
        <v>Miasto Stołeczne Warszawa</v>
      </c>
      <c r="E5" s="10" t="str">
        <f>VLOOKUP($C5,daneProjektow,3,FALSE)</f>
        <v>Rozwój sieci tras rowerowych Warszawy - etap IV</v>
      </c>
      <c r="F5" s="45">
        <f>VLOOKUP($C5,daneProjektow,4,FALSE)</f>
        <v>115083376.5</v>
      </c>
      <c r="G5" s="45">
        <f>VLOOKUP($C5,daneProjektow,5,FALSE)</f>
        <v>55111535.310000002</v>
      </c>
      <c r="H5" s="45">
        <f>I5+J5</f>
        <v>27555767.59</v>
      </c>
      <c r="I5" s="45">
        <f>VLOOKUP($C5,daneProjektow,7,FALSE)</f>
        <v>27555767.59</v>
      </c>
      <c r="J5" s="34">
        <f>VLOOKUP($C5,daneProjektow,8,FALSE)</f>
        <v>0</v>
      </c>
      <c r="K5" s="34">
        <v>5</v>
      </c>
      <c r="L5" s="34">
        <v>10</v>
      </c>
      <c r="M5" s="34">
        <f>VLOOKUP($C5,daneProjektow,9,FALSE)</f>
        <v>66</v>
      </c>
      <c r="N5" s="51">
        <f>M5/75</f>
        <v>0.88</v>
      </c>
      <c r="O5" s="10">
        <v>83</v>
      </c>
      <c r="P5" s="13" t="s">
        <v>36</v>
      </c>
    </row>
    <row r="6" spans="1:19" ht="148.5" customHeight="1">
      <c r="A6" s="46">
        <v>2</v>
      </c>
      <c r="B6" s="46" t="s">
        <v>34</v>
      </c>
      <c r="C6" s="46" t="s">
        <v>37</v>
      </c>
      <c r="D6" s="46" t="str">
        <f>VLOOKUP($C6,daneProjektow,2,FALSE)</f>
        <v>Gmina Piaseczno</v>
      </c>
      <c r="E6" s="46" t="str">
        <f>VLOOKUP($C6,daneProjektow,3,FALSE)</f>
        <v>Budowa sieci dróg rowerowych na terenie gminy Piaseczno etap II.</v>
      </c>
      <c r="F6" s="47">
        <f>VLOOKUP($C6,daneProjektow,4,FALSE)</f>
        <v>14651594</v>
      </c>
      <c r="G6" s="47">
        <f>VLOOKUP($C6,daneProjektow,5,FALSE)</f>
        <v>14638556</v>
      </c>
      <c r="H6" s="47">
        <f>I6+J6</f>
        <v>7319278</v>
      </c>
      <c r="I6" s="47">
        <f>VLOOKUP($C6,daneProjektow,7,FALSE)</f>
        <v>7319278</v>
      </c>
      <c r="J6" s="48">
        <f>VLOOKUP($C6,daneProjektow,8,FALSE)</f>
        <v>0</v>
      </c>
      <c r="K6" s="48">
        <v>3</v>
      </c>
      <c r="L6" s="48">
        <v>10</v>
      </c>
      <c r="M6" s="48">
        <f>VLOOKUP($C6,daneProjektow,9,FALSE)</f>
        <v>61</v>
      </c>
      <c r="N6" s="49">
        <f>M6/75</f>
        <v>0.81333333333333335</v>
      </c>
      <c r="O6" s="46">
        <v>83</v>
      </c>
      <c r="P6" s="50" t="s">
        <v>36</v>
      </c>
    </row>
    <row r="7" spans="1:19" ht="175.5" customHeight="1">
      <c r="A7" s="10">
        <v>3</v>
      </c>
      <c r="B7" s="10" t="s">
        <v>34</v>
      </c>
      <c r="C7" s="10" t="s">
        <v>38</v>
      </c>
      <c r="D7" s="10" t="str">
        <f>VLOOKUP($C7,daneProjektow,2,FALSE)</f>
        <v>Gmina Grodzisk Mazowiecki</v>
      </c>
      <c r="E7" s="10" t="str">
        <f>VLOOKUP($C7,daneProjektow,3,FALSE)</f>
        <v>Rozwój mobilności miejskiej poprzez budowę tras rowerowych w gminach powiatu grodziskiego i pruszkowskiego – etap 2</v>
      </c>
      <c r="F7" s="45">
        <f>VLOOKUP($C7,daneProjektow,4,FALSE)</f>
        <v>21054392.550000001</v>
      </c>
      <c r="G7" s="45">
        <f>VLOOKUP($C7,daneProjektow,5,FALSE)</f>
        <v>21054392.550000001</v>
      </c>
      <c r="H7" s="45">
        <f t="shared" ref="H7" si="0">I7+J7</f>
        <v>10527196.26</v>
      </c>
      <c r="I7" s="45">
        <f>VLOOKUP($C7,daneProjektow,7,FALSE)</f>
        <v>10527196.26</v>
      </c>
      <c r="J7" s="34">
        <f>VLOOKUP($C7,daneProjektow,8,FALSE)</f>
        <v>0</v>
      </c>
      <c r="K7" s="34">
        <v>3</v>
      </c>
      <c r="L7" s="34">
        <v>8</v>
      </c>
      <c r="M7" s="34">
        <f>VLOOKUP($C7,daneProjektow,9,FALSE)</f>
        <v>61</v>
      </c>
      <c r="N7" s="51">
        <f t="shared" ref="N7" si="1">M7/75</f>
        <v>0.81333333333333335</v>
      </c>
      <c r="O7" s="10">
        <v>83</v>
      </c>
      <c r="P7" s="13" t="s">
        <v>36</v>
      </c>
    </row>
    <row r="8" spans="1:19" ht="99.75" customHeight="1">
      <c r="A8" s="17" t="s">
        <v>36</v>
      </c>
      <c r="B8" s="17" t="s">
        <v>36</v>
      </c>
      <c r="C8" s="17" t="s">
        <v>36</v>
      </c>
      <c r="D8" s="17" t="s">
        <v>36</v>
      </c>
      <c r="E8" s="18" t="s">
        <v>39</v>
      </c>
      <c r="F8" s="15">
        <f>SUM(F5:F7)</f>
        <v>150789363.05000001</v>
      </c>
      <c r="G8" s="15">
        <f>SUM(G5:G7)</f>
        <v>90804483.859999999</v>
      </c>
      <c r="H8" s="15">
        <f>SUM(H5:H7)</f>
        <v>45402241.850000001</v>
      </c>
      <c r="I8" s="15">
        <f>SUM(I5:I7)</f>
        <v>45402241.850000001</v>
      </c>
      <c r="J8" s="15">
        <f>SUM(J5:J7)</f>
        <v>0</v>
      </c>
      <c r="K8" s="19" t="s">
        <v>36</v>
      </c>
      <c r="L8" s="19" t="s">
        <v>36</v>
      </c>
      <c r="M8" s="19" t="s">
        <v>36</v>
      </c>
      <c r="N8" s="20" t="s">
        <v>36</v>
      </c>
      <c r="O8" s="20" t="s">
        <v>36</v>
      </c>
      <c r="P8" s="16" t="s">
        <v>36</v>
      </c>
      <c r="Q8" s="21"/>
      <c r="S8" s="22"/>
    </row>
    <row r="9" spans="1:19" ht="83.25" customHeight="1">
      <c r="A9" s="63" t="s">
        <v>40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21"/>
      <c r="S9" s="22"/>
    </row>
    <row r="10" spans="1:19" ht="157.5">
      <c r="A10" s="6" t="s">
        <v>2</v>
      </c>
      <c r="B10" s="6" t="s">
        <v>3</v>
      </c>
      <c r="C10" s="6" t="s">
        <v>4</v>
      </c>
      <c r="D10" s="6" t="s">
        <v>5</v>
      </c>
      <c r="E10" s="6" t="s">
        <v>6</v>
      </c>
      <c r="F10" s="6" t="s">
        <v>7</v>
      </c>
      <c r="G10" s="6" t="s">
        <v>8</v>
      </c>
      <c r="H10" s="6" t="s">
        <v>9</v>
      </c>
      <c r="I10" s="6" t="s">
        <v>10</v>
      </c>
      <c r="J10" s="6" t="s">
        <v>11</v>
      </c>
      <c r="K10" s="6" t="s">
        <v>12</v>
      </c>
      <c r="L10" s="6" t="s">
        <v>13</v>
      </c>
      <c r="M10" s="6" t="s">
        <v>14</v>
      </c>
      <c r="N10" s="7" t="s">
        <v>15</v>
      </c>
      <c r="O10" s="7" t="s">
        <v>16</v>
      </c>
      <c r="P10" s="6" t="s">
        <v>17</v>
      </c>
      <c r="Q10" s="21"/>
      <c r="S10" s="22"/>
    </row>
    <row r="11" spans="1:19" ht="26.25" customHeight="1">
      <c r="A11" s="23" t="s">
        <v>18</v>
      </c>
      <c r="B11" s="24" t="s">
        <v>19</v>
      </c>
      <c r="C11" s="25" t="s">
        <v>20</v>
      </c>
      <c r="D11" s="26" t="s">
        <v>21</v>
      </c>
      <c r="E11" s="24" t="s">
        <v>22</v>
      </c>
      <c r="F11" s="25" t="s">
        <v>23</v>
      </c>
      <c r="G11" s="25" t="s">
        <v>24</v>
      </c>
      <c r="H11" s="25" t="s">
        <v>25</v>
      </c>
      <c r="I11" s="25" t="s">
        <v>26</v>
      </c>
      <c r="J11" s="25" t="s">
        <v>27</v>
      </c>
      <c r="K11" s="25" t="s">
        <v>28</v>
      </c>
      <c r="L11" s="25" t="s">
        <v>29</v>
      </c>
      <c r="M11" s="25" t="s">
        <v>28</v>
      </c>
      <c r="N11" s="25" t="s">
        <v>29</v>
      </c>
      <c r="O11" s="25" t="s">
        <v>33</v>
      </c>
      <c r="P11" s="25" t="s">
        <v>41</v>
      </c>
      <c r="Q11" s="21"/>
      <c r="S11" s="22"/>
    </row>
    <row r="12" spans="1:19" ht="180" customHeight="1">
      <c r="A12" s="46">
        <v>4</v>
      </c>
      <c r="B12" s="46" t="s">
        <v>34</v>
      </c>
      <c r="C12" s="46" t="s">
        <v>42</v>
      </c>
      <c r="D12" s="46" t="str">
        <f t="shared" ref="D12:D18" si="2">VLOOKUP($C12,daneProjektow,2,FALSE)</f>
        <v>Gmina Radzymin</v>
      </c>
      <c r="E12" s="46" t="str">
        <f t="shared" ref="E12:E18" si="3">VLOOKUP($C12,daneProjektow,3,FALSE)</f>
        <v>Utworzenie sieci ścieżek rowerowych wokół Jeziora Zegrzyńskiego wraz z odcinkami uzupełniającymi, na terenie gmin: Radzymin, Nieporęt, Serock i Klembów – II ETAP</v>
      </c>
      <c r="F12" s="47">
        <f t="shared" ref="F12:F18" si="4">VLOOKUP($C12,daneProjektow,4,FALSE)</f>
        <v>49148451.460000001</v>
      </c>
      <c r="G12" s="47">
        <f t="shared" ref="G12:G18" si="5">VLOOKUP($C12,daneProjektow,5,FALSE)</f>
        <v>40032206.43</v>
      </c>
      <c r="H12" s="47">
        <f t="shared" ref="H12:H17" si="6">I12+J12</f>
        <v>20016103.18</v>
      </c>
      <c r="I12" s="47">
        <f t="shared" ref="I12:I18" si="7">VLOOKUP($C12,daneProjektow,7,FALSE)</f>
        <v>20016103.18</v>
      </c>
      <c r="J12" s="48">
        <f t="shared" ref="J12:J18" si="8">VLOOKUP($C12,daneProjektow,8,FALSE)</f>
        <v>0</v>
      </c>
      <c r="K12" s="48">
        <v>0</v>
      </c>
      <c r="L12" s="48">
        <v>6</v>
      </c>
      <c r="M12" s="48">
        <f t="shared" ref="M12:M18" si="9">VLOOKUP($C12,daneProjektow,9,FALSE)</f>
        <v>58</v>
      </c>
      <c r="N12" s="49">
        <f t="shared" ref="N12:N17" si="10">M12/75</f>
        <v>0.77333333333333332</v>
      </c>
      <c r="O12" s="46">
        <v>83</v>
      </c>
      <c r="P12" s="50" t="s">
        <v>36</v>
      </c>
      <c r="Q12" s="21"/>
      <c r="S12" s="22"/>
    </row>
    <row r="13" spans="1:19" ht="180" customHeight="1">
      <c r="A13" s="10">
        <v>5</v>
      </c>
      <c r="B13" s="10" t="s">
        <v>34</v>
      </c>
      <c r="C13" s="10" t="s">
        <v>43</v>
      </c>
      <c r="D13" s="10" t="str">
        <f t="shared" si="2"/>
        <v>Gmina Wieliszew</v>
      </c>
      <c r="E13" s="10" t="str">
        <f t="shared" si="3"/>
        <v>Utworzenie sieci ścieżek rowerowych łączących sąsiednie gminy wraz z odcinkami uzupełniającymi, na terenie gmin: Wieliszew, Serock i Nowy Dwór Mazowiecki</v>
      </c>
      <c r="F13" s="45">
        <f t="shared" si="4"/>
        <v>13957430.560000001</v>
      </c>
      <c r="G13" s="45">
        <f t="shared" si="5"/>
        <v>13957430.560000001</v>
      </c>
      <c r="H13" s="45">
        <f t="shared" si="6"/>
        <v>6978715.2699999996</v>
      </c>
      <c r="I13" s="45">
        <f t="shared" si="7"/>
        <v>6978715.2699999996</v>
      </c>
      <c r="J13" s="34">
        <f t="shared" si="8"/>
        <v>0</v>
      </c>
      <c r="K13" s="34">
        <v>0</v>
      </c>
      <c r="L13" s="34">
        <v>10</v>
      </c>
      <c r="M13" s="34">
        <f t="shared" si="9"/>
        <v>57</v>
      </c>
      <c r="N13" s="51">
        <f t="shared" si="10"/>
        <v>0.76</v>
      </c>
      <c r="O13" s="10">
        <v>83</v>
      </c>
      <c r="P13" s="13" t="s">
        <v>36</v>
      </c>
      <c r="Q13" s="21"/>
      <c r="S13" s="22"/>
    </row>
    <row r="14" spans="1:19" ht="180" customHeight="1">
      <c r="A14" s="46">
        <v>6</v>
      </c>
      <c r="B14" s="46" t="s">
        <v>34</v>
      </c>
      <c r="C14" s="46" t="s">
        <v>44</v>
      </c>
      <c r="D14" s="46" t="str">
        <f t="shared" si="2"/>
        <v>Gmina Góra Kalwaria</v>
      </c>
      <c r="E14" s="46" t="str">
        <f t="shared" si="3"/>
        <v>Budowa ścieżek rowerowych na terenie gminy Góra Kalwaria</v>
      </c>
      <c r="F14" s="47">
        <f t="shared" si="4"/>
        <v>16752003.98</v>
      </c>
      <c r="G14" s="47">
        <f t="shared" si="5"/>
        <v>16752003.98</v>
      </c>
      <c r="H14" s="47">
        <f t="shared" si="6"/>
        <v>8376001.9900000002</v>
      </c>
      <c r="I14" s="47">
        <f t="shared" si="7"/>
        <v>8376001.9900000002</v>
      </c>
      <c r="J14" s="48">
        <f t="shared" si="8"/>
        <v>0</v>
      </c>
      <c r="K14" s="48">
        <v>0</v>
      </c>
      <c r="L14" s="48">
        <v>6</v>
      </c>
      <c r="M14" s="48">
        <f t="shared" si="9"/>
        <v>48.5</v>
      </c>
      <c r="N14" s="49">
        <f t="shared" si="10"/>
        <v>0.64666666666666661</v>
      </c>
      <c r="O14" s="46">
        <v>83</v>
      </c>
      <c r="P14" s="50" t="s">
        <v>36</v>
      </c>
      <c r="Q14" s="21"/>
      <c r="S14" s="22"/>
    </row>
    <row r="15" spans="1:19" ht="180" customHeight="1">
      <c r="A15" s="10">
        <v>7</v>
      </c>
      <c r="B15" s="10" t="s">
        <v>34</v>
      </c>
      <c r="C15" s="10" t="s">
        <v>45</v>
      </c>
      <c r="D15" s="10" t="str">
        <f t="shared" si="2"/>
        <v>Gmina Jabłonna</v>
      </c>
      <c r="E15" s="10" t="str">
        <f t="shared" si="3"/>
        <v>Rozbudowa sieci dróg rowerowych oraz ciągów pieszo-rowerowych na terenie Gminy Jabłonna</v>
      </c>
      <c r="F15" s="45">
        <f t="shared" si="4"/>
        <v>28463197.620000001</v>
      </c>
      <c r="G15" s="45">
        <f t="shared" si="5"/>
        <v>23110811.07</v>
      </c>
      <c r="H15" s="45">
        <f t="shared" si="6"/>
        <v>11555405.52</v>
      </c>
      <c r="I15" s="45">
        <f t="shared" si="7"/>
        <v>11555405.52</v>
      </c>
      <c r="J15" s="34">
        <f t="shared" si="8"/>
        <v>0</v>
      </c>
      <c r="K15" s="34">
        <v>0</v>
      </c>
      <c r="L15" s="34">
        <v>6</v>
      </c>
      <c r="M15" s="34">
        <f t="shared" si="9"/>
        <v>47</v>
      </c>
      <c r="N15" s="51">
        <f t="shared" si="10"/>
        <v>0.62666666666666671</v>
      </c>
      <c r="O15" s="10">
        <v>83</v>
      </c>
      <c r="P15" s="13" t="s">
        <v>36</v>
      </c>
      <c r="Q15" s="21"/>
      <c r="S15" s="22"/>
    </row>
    <row r="16" spans="1:19" ht="180" customHeight="1">
      <c r="A16" s="46">
        <v>8</v>
      </c>
      <c r="B16" s="46" t="s">
        <v>34</v>
      </c>
      <c r="C16" s="46" t="s">
        <v>46</v>
      </c>
      <c r="D16" s="46" t="str">
        <f t="shared" si="2"/>
        <v>Gmina  Raszyn</v>
      </c>
      <c r="E16" s="46" t="str">
        <f t="shared" si="3"/>
        <v>Budowa zintegrowanych ścieżek rowerowych na terenie Gminy Raszyn</v>
      </c>
      <c r="F16" s="47">
        <f t="shared" si="4"/>
        <v>6637261.1200000001</v>
      </c>
      <c r="G16" s="47">
        <f t="shared" si="5"/>
        <v>6283571.1200000001</v>
      </c>
      <c r="H16" s="47">
        <f t="shared" si="6"/>
        <v>3141785.56</v>
      </c>
      <c r="I16" s="47">
        <f t="shared" si="7"/>
        <v>3141785.56</v>
      </c>
      <c r="J16" s="48">
        <f t="shared" si="8"/>
        <v>0</v>
      </c>
      <c r="K16" s="48">
        <v>0</v>
      </c>
      <c r="L16" s="48">
        <v>2</v>
      </c>
      <c r="M16" s="48">
        <f t="shared" si="9"/>
        <v>46</v>
      </c>
      <c r="N16" s="49">
        <f t="shared" si="10"/>
        <v>0.61333333333333329</v>
      </c>
      <c r="O16" s="46">
        <v>83</v>
      </c>
      <c r="P16" s="50" t="s">
        <v>36</v>
      </c>
      <c r="Q16" s="21"/>
      <c r="S16" s="22"/>
    </row>
    <row r="17" spans="1:19" ht="180" customHeight="1">
      <c r="A17" s="52">
        <v>9</v>
      </c>
      <c r="B17" s="52" t="s">
        <v>34</v>
      </c>
      <c r="C17" s="52" t="s">
        <v>47</v>
      </c>
      <c r="D17" s="52" t="str">
        <f t="shared" si="2"/>
        <v>Gmina Wiązowna</v>
      </c>
      <c r="E17" s="52" t="str">
        <f t="shared" si="3"/>
        <v>Budowa infrastruktury rowerowej i pieszej na terenie Gminy Wiązowna w ramach Zintegrowanych Inwestycji Terytorialnych.</v>
      </c>
      <c r="F17" s="53">
        <f t="shared" si="4"/>
        <v>7375624.2300000004</v>
      </c>
      <c r="G17" s="53">
        <f t="shared" si="5"/>
        <v>7375624.2300000004</v>
      </c>
      <c r="H17" s="53">
        <f t="shared" si="6"/>
        <v>3687812.11</v>
      </c>
      <c r="I17" s="53">
        <f t="shared" si="7"/>
        <v>3687812.11</v>
      </c>
      <c r="J17" s="54">
        <f t="shared" si="8"/>
        <v>0</v>
      </c>
      <c r="K17" s="54">
        <v>5</v>
      </c>
      <c r="L17" s="54">
        <v>2</v>
      </c>
      <c r="M17" s="54">
        <f t="shared" si="9"/>
        <v>45</v>
      </c>
      <c r="N17" s="55">
        <f t="shared" si="10"/>
        <v>0.6</v>
      </c>
      <c r="O17" s="10">
        <v>83</v>
      </c>
      <c r="P17" s="35" t="s">
        <v>36</v>
      </c>
      <c r="Q17" s="21"/>
      <c r="S17" s="22"/>
    </row>
    <row r="18" spans="1:19" ht="180" customHeight="1">
      <c r="A18" s="46">
        <v>10</v>
      </c>
      <c r="B18" s="46" t="s">
        <v>34</v>
      </c>
      <c r="C18" s="46" t="s">
        <v>48</v>
      </c>
      <c r="D18" s="46" t="str">
        <f t="shared" si="2"/>
        <v>Gmina Pomiechówek</v>
      </c>
      <c r="E18" s="46" t="str">
        <f t="shared" si="3"/>
        <v>Rozwój infrastruktury mobilności gmin powiatu nowodworskiego.</v>
      </c>
      <c r="F18" s="47">
        <f t="shared" si="4"/>
        <v>34104118</v>
      </c>
      <c r="G18" s="47">
        <f t="shared" si="5"/>
        <v>27726925.199999999</v>
      </c>
      <c r="H18" s="47">
        <f>I18+J18</f>
        <v>13863462.6</v>
      </c>
      <c r="I18" s="47">
        <f t="shared" si="7"/>
        <v>13863462.6</v>
      </c>
      <c r="J18" s="48">
        <f t="shared" si="8"/>
        <v>0</v>
      </c>
      <c r="K18" s="48">
        <v>0</v>
      </c>
      <c r="L18" s="48">
        <v>6</v>
      </c>
      <c r="M18" s="48">
        <f t="shared" si="9"/>
        <v>45</v>
      </c>
      <c r="N18" s="56">
        <f>M18/75</f>
        <v>0.6</v>
      </c>
      <c r="O18" s="46">
        <v>83</v>
      </c>
      <c r="P18" s="50" t="s">
        <v>36</v>
      </c>
      <c r="Q18" s="21"/>
      <c r="S18" s="27"/>
    </row>
    <row r="19" spans="1:19" ht="88.5" customHeight="1">
      <c r="A19" s="28" t="s">
        <v>36</v>
      </c>
      <c r="B19" s="28" t="s">
        <v>36</v>
      </c>
      <c r="C19" s="28" t="s">
        <v>36</v>
      </c>
      <c r="D19" s="28" t="s">
        <v>36</v>
      </c>
      <c r="E19" s="29" t="s">
        <v>39</v>
      </c>
      <c r="F19" s="30">
        <f t="shared" ref="F19:H19" si="11">SUM(F12:F18)</f>
        <v>156438086.97000003</v>
      </c>
      <c r="G19" s="30">
        <f t="shared" si="11"/>
        <v>135238572.59</v>
      </c>
      <c r="H19" s="30">
        <f t="shared" si="11"/>
        <v>67619286.229999989</v>
      </c>
      <c r="I19" s="30">
        <f>SUM(I12:I18)</f>
        <v>67619286.229999989</v>
      </c>
      <c r="J19" s="11">
        <f>SUM(J18:J18)</f>
        <v>0</v>
      </c>
      <c r="K19" s="31" t="s">
        <v>36</v>
      </c>
      <c r="L19" s="31" t="s">
        <v>36</v>
      </c>
      <c r="M19" s="31" t="s">
        <v>36</v>
      </c>
      <c r="N19" s="31" t="s">
        <v>36</v>
      </c>
      <c r="O19" s="31" t="s">
        <v>36</v>
      </c>
      <c r="P19" s="31" t="s">
        <v>36</v>
      </c>
      <c r="Q19" s="21"/>
      <c r="S19" s="22"/>
    </row>
    <row r="20" spans="1:19" ht="79.5" customHeight="1">
      <c r="A20" s="63" t="s">
        <v>49</v>
      </c>
      <c r="B20" s="63"/>
      <c r="C20" s="63"/>
      <c r="D20" s="63"/>
      <c r="E20" s="63"/>
      <c r="F20" s="63"/>
      <c r="G20" s="63"/>
      <c r="H20" s="63"/>
      <c r="I20" s="63"/>
      <c r="J20" s="64"/>
      <c r="K20" s="64"/>
      <c r="L20" s="64"/>
      <c r="M20" s="63"/>
      <c r="N20" s="63"/>
      <c r="O20" s="63"/>
      <c r="P20" s="63"/>
      <c r="S20" s="22"/>
    </row>
    <row r="21" spans="1:19" ht="157.5">
      <c r="A21" s="6" t="s">
        <v>2</v>
      </c>
      <c r="B21" s="6" t="s">
        <v>3</v>
      </c>
      <c r="C21" s="6" t="s">
        <v>4</v>
      </c>
      <c r="D21" s="6" t="s">
        <v>5</v>
      </c>
      <c r="E21" s="6" t="s">
        <v>6</v>
      </c>
      <c r="F21" s="6" t="s">
        <v>7</v>
      </c>
      <c r="G21" s="6" t="s">
        <v>8</v>
      </c>
      <c r="H21" s="6" t="s">
        <v>9</v>
      </c>
      <c r="I21" s="6" t="s">
        <v>10</v>
      </c>
      <c r="J21" s="6" t="s">
        <v>11</v>
      </c>
      <c r="K21" s="6" t="s">
        <v>12</v>
      </c>
      <c r="L21" s="6" t="s">
        <v>13</v>
      </c>
      <c r="M21" s="6" t="s">
        <v>14</v>
      </c>
      <c r="N21" s="7" t="s">
        <v>15</v>
      </c>
      <c r="O21" s="7" t="s">
        <v>16</v>
      </c>
      <c r="P21" s="6" t="s">
        <v>17</v>
      </c>
      <c r="Q21" s="4"/>
    </row>
    <row r="22" spans="1:19">
      <c r="A22" s="23" t="s">
        <v>18</v>
      </c>
      <c r="B22" s="26" t="s">
        <v>19</v>
      </c>
      <c r="C22" s="26" t="s">
        <v>20</v>
      </c>
      <c r="D22" s="26" t="s">
        <v>21</v>
      </c>
      <c r="E22" s="26" t="s">
        <v>22</v>
      </c>
      <c r="F22" s="26" t="s">
        <v>23</v>
      </c>
      <c r="G22" s="26" t="s">
        <v>24</v>
      </c>
      <c r="H22" s="26" t="s">
        <v>25</v>
      </c>
      <c r="I22" s="26" t="s">
        <v>26</v>
      </c>
      <c r="J22" s="26" t="s">
        <v>27</v>
      </c>
      <c r="K22" s="26" t="s">
        <v>28</v>
      </c>
      <c r="L22" s="26" t="s">
        <v>29</v>
      </c>
      <c r="M22" s="26" t="s">
        <v>28</v>
      </c>
      <c r="N22" s="32" t="s">
        <v>29</v>
      </c>
      <c r="O22" s="32" t="s">
        <v>33</v>
      </c>
      <c r="P22" s="26" t="s">
        <v>41</v>
      </c>
    </row>
    <row r="23" spans="1:19" ht="177" customHeight="1">
      <c r="A23" s="33" t="s">
        <v>28</v>
      </c>
      <c r="B23" s="10" t="s">
        <v>34</v>
      </c>
      <c r="C23" s="10" t="s">
        <v>50</v>
      </c>
      <c r="D23" s="52" t="str">
        <f>VLOOKUP($C23,daneProjektow,2,FALSE)</f>
        <v>Miasto Mińsk Mazowiecki</v>
      </c>
      <c r="E23" s="52" t="str">
        <f>VLOOKUP($C23,daneProjektow,3,FALSE)</f>
        <v>Budowa infrastruktury rowerowej na terenie miasta Mińsk Mazowiecki - II etap</v>
      </c>
      <c r="F23" s="53">
        <f>VLOOKUP($C23,daneProjektow,4,FALSE)</f>
        <v>1625390.54</v>
      </c>
      <c r="G23" s="53">
        <f>VLOOKUP($C23,daneProjektow,5,FALSE)</f>
        <v>1625390.54</v>
      </c>
      <c r="H23" s="53">
        <f>I23+J23</f>
        <v>812695.27</v>
      </c>
      <c r="I23" s="53">
        <f>VLOOKUP($C23,daneProjektow,7,FALSE)</f>
        <v>812695.27</v>
      </c>
      <c r="J23" s="54">
        <f>VLOOKUP($C23,daneProjektow,8,FALSE)</f>
        <v>0</v>
      </c>
      <c r="K23" s="54">
        <v>3</v>
      </c>
      <c r="L23" s="54">
        <v>1</v>
      </c>
      <c r="M23" s="54">
        <f>VLOOKUP($C23,daneProjektow,9,FALSE)</f>
        <v>39</v>
      </c>
      <c r="N23" s="55">
        <f t="shared" ref="N23" si="12">M23/75</f>
        <v>0.52</v>
      </c>
      <c r="O23" s="10">
        <v>83</v>
      </c>
      <c r="P23" s="35" t="s">
        <v>36</v>
      </c>
    </row>
    <row r="24" spans="1:19" ht="177" customHeight="1">
      <c r="A24" s="57" t="s">
        <v>29</v>
      </c>
      <c r="B24" s="46" t="s">
        <v>34</v>
      </c>
      <c r="C24" s="46" t="s">
        <v>51</v>
      </c>
      <c r="D24" s="46" t="str">
        <f>VLOOKUP($C24,daneProjektow,2,FALSE)</f>
        <v>Gmina Karczew</v>
      </c>
      <c r="E24" s="46" t="str">
        <f>VLOOKUP($C24,daneProjektow,3,FALSE)</f>
        <v>Rozbudowa sieci ścieżek rowerowych na terenie Gminy Karczew poprzez przebudowę ul. Armii Krajowej</v>
      </c>
      <c r="F24" s="47">
        <f>VLOOKUP($C24,daneProjektow,4,FALSE)</f>
        <v>2120826.15</v>
      </c>
      <c r="G24" s="47">
        <f>VLOOKUP($C24,daneProjektow,5,FALSE)</f>
        <v>2120826.15</v>
      </c>
      <c r="H24" s="47">
        <f t="shared" ref="H24:H25" si="13">I24+J24</f>
        <v>1795352.82</v>
      </c>
      <c r="I24" s="47">
        <f>VLOOKUP($C24,daneProjektow,7,FALSE)</f>
        <v>1060413.07</v>
      </c>
      <c r="J24" s="47">
        <f>VLOOKUP($C24,daneProjektow,8,FALSE)</f>
        <v>734939.75</v>
      </c>
      <c r="K24" s="58" t="s">
        <v>52</v>
      </c>
      <c r="L24" s="58" t="s">
        <v>52</v>
      </c>
      <c r="M24" s="48" t="s">
        <v>53</v>
      </c>
      <c r="N24" s="49" t="s">
        <v>52</v>
      </c>
      <c r="O24" s="46">
        <v>83</v>
      </c>
      <c r="P24" s="50" t="s">
        <v>36</v>
      </c>
    </row>
    <row r="25" spans="1:19" ht="177" customHeight="1">
      <c r="A25" s="33" t="s">
        <v>30</v>
      </c>
      <c r="B25" s="10" t="s">
        <v>34</v>
      </c>
      <c r="C25" s="10" t="s">
        <v>54</v>
      </c>
      <c r="D25" s="52" t="str">
        <f>VLOOKUP($C25,daneProjektow,2,FALSE)</f>
        <v>Powiat Warszawski Zachodni</v>
      </c>
      <c r="E25" s="52" t="str">
        <f>VLOOKUP($C25,daneProjektow,3,FALSE)</f>
        <v>Budowa trasy rowerowej wokół Kampinoskiego Parku Narodowego</v>
      </c>
      <c r="F25" s="53">
        <f>VLOOKUP($C25,daneProjektow,4,FALSE)</f>
        <v>81986637.689999998</v>
      </c>
      <c r="G25" s="53">
        <f>VLOOKUP($C25,daneProjektow,5,FALSE)</f>
        <v>81986637.689999998</v>
      </c>
      <c r="H25" s="53">
        <f t="shared" si="13"/>
        <v>40993318.840000004</v>
      </c>
      <c r="I25" s="53">
        <f>VLOOKUP($C25,daneProjektow,7,FALSE)</f>
        <v>40993318.840000004</v>
      </c>
      <c r="J25" s="54">
        <f>VLOOKUP($C25,daneProjektow,8,FALSE)</f>
        <v>0</v>
      </c>
      <c r="K25" s="11" t="s">
        <v>52</v>
      </c>
      <c r="L25" s="11" t="s">
        <v>52</v>
      </c>
      <c r="M25" s="34" t="s">
        <v>53</v>
      </c>
      <c r="N25" s="12" t="s">
        <v>52</v>
      </c>
      <c r="O25" s="10">
        <v>83</v>
      </c>
      <c r="P25" s="35" t="s">
        <v>36</v>
      </c>
    </row>
    <row r="26" spans="1:19" ht="84" customHeight="1">
      <c r="A26" s="16" t="s">
        <v>36</v>
      </c>
      <c r="B26" s="16" t="s">
        <v>36</v>
      </c>
      <c r="C26" s="16" t="s">
        <v>36</v>
      </c>
      <c r="D26" s="16" t="s">
        <v>36</v>
      </c>
      <c r="E26" s="14" t="s">
        <v>39</v>
      </c>
      <c r="F26" s="15">
        <f>SUM(F23:F25)</f>
        <v>85732854.379999995</v>
      </c>
      <c r="G26" s="15">
        <f t="shared" ref="G26:J26" si="14">SUM(G23:G25)</f>
        <v>85732854.379999995</v>
      </c>
      <c r="H26" s="15">
        <f t="shared" si="14"/>
        <v>43601366.930000007</v>
      </c>
      <c r="I26" s="15">
        <f t="shared" si="14"/>
        <v>42866427.180000007</v>
      </c>
      <c r="J26" s="15">
        <f t="shared" si="14"/>
        <v>734939.75</v>
      </c>
      <c r="K26" s="16" t="s">
        <v>36</v>
      </c>
      <c r="L26" s="16" t="s">
        <v>36</v>
      </c>
      <c r="M26" s="16" t="s">
        <v>36</v>
      </c>
      <c r="N26" s="16" t="s">
        <v>36</v>
      </c>
      <c r="O26" s="16" t="s">
        <v>36</v>
      </c>
      <c r="P26" s="16" t="s">
        <v>36</v>
      </c>
    </row>
    <row r="27" spans="1:19">
      <c r="A27" s="36"/>
      <c r="B27" s="36"/>
      <c r="C27" s="36"/>
      <c r="D27" s="36"/>
      <c r="E27" s="36"/>
      <c r="F27" s="37"/>
      <c r="G27" s="37"/>
      <c r="H27" s="37"/>
      <c r="I27" s="37"/>
      <c r="J27" s="37"/>
      <c r="K27" s="37"/>
      <c r="L27" s="37"/>
      <c r="M27" s="38"/>
      <c r="N27" s="39"/>
      <c r="O27" s="40"/>
      <c r="P27" s="39"/>
    </row>
    <row r="28" spans="1:19" ht="26.25">
      <c r="A28" s="41" t="s">
        <v>55</v>
      </c>
      <c r="B28" s="42"/>
      <c r="C28" s="42"/>
      <c r="D28" s="42"/>
      <c r="E28" s="42"/>
    </row>
    <row r="29" spans="1:19" ht="26.25">
      <c r="A29" s="41" t="s">
        <v>56</v>
      </c>
      <c r="B29" s="42"/>
      <c r="C29" s="42"/>
      <c r="D29" s="42"/>
      <c r="E29" s="42"/>
      <c r="F29" s="41"/>
      <c r="G29" s="41"/>
      <c r="H29" s="41"/>
      <c r="I29" s="41"/>
      <c r="J29" s="41"/>
      <c r="K29" s="41"/>
      <c r="L29" s="41"/>
      <c r="M29" s="41"/>
    </row>
    <row r="30" spans="1:19" ht="26.25">
      <c r="A30" s="41" t="s">
        <v>57</v>
      </c>
      <c r="B30" s="42"/>
      <c r="C30" s="42"/>
      <c r="D30" s="42"/>
      <c r="E30" s="42"/>
    </row>
  </sheetData>
  <autoFilter ref="A3:P30" xr:uid="{00000000-0009-0000-0000-000000000000}"/>
  <mergeCells count="4">
    <mergeCell ref="A1:P1"/>
    <mergeCell ref="A2:P2"/>
    <mergeCell ref="A9:P9"/>
    <mergeCell ref="A20:P20"/>
  </mergeCells>
  <phoneticPr fontId="32" type="noConversion"/>
  <printOptions horizontalCentered="1"/>
  <pageMargins left="0" right="0" top="0.74803149606299213" bottom="0.35433070866141736" header="0.31496062992125984" footer="0.31496062992125984"/>
  <pageSetup paperSize="9" scale="22" orientation="landscape" r:id="rId1"/>
  <headerFooter>
    <oddFooter>Strona &amp;P z &amp;N</oddFooter>
  </headerFooter>
  <rowBreaks count="1" manualBreakCount="1">
    <brk id="16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zoomScale="70" zoomScaleNormal="70" workbookViewId="0">
      <selection activeCell="A14" sqref="A14"/>
    </sheetView>
  </sheetViews>
  <sheetFormatPr defaultRowHeight="15"/>
  <cols>
    <col min="1" max="1" width="31.42578125" customWidth="1"/>
    <col min="2" max="2" width="32.140625" customWidth="1"/>
    <col min="3" max="3" width="24.42578125" customWidth="1"/>
    <col min="4" max="4" width="30.85546875" customWidth="1"/>
    <col min="5" max="6" width="31.42578125" customWidth="1"/>
    <col min="7" max="7" width="23.5703125" customWidth="1"/>
    <col min="8" max="8" width="17.28515625" customWidth="1"/>
    <col min="9" max="9" width="14" customWidth="1"/>
    <col min="10" max="10" width="17.42578125" customWidth="1"/>
  </cols>
  <sheetData>
    <row r="1" spans="1:10" ht="30">
      <c r="A1" t="s">
        <v>58</v>
      </c>
      <c r="B1" s="1" t="s">
        <v>5</v>
      </c>
      <c r="C1" s="1" t="s">
        <v>6</v>
      </c>
      <c r="D1" s="1" t="s">
        <v>59</v>
      </c>
      <c r="E1" s="1" t="s">
        <v>8</v>
      </c>
      <c r="F1" s="1" t="s">
        <v>9</v>
      </c>
      <c r="G1" s="1" t="s">
        <v>10</v>
      </c>
      <c r="H1" t="s">
        <v>11</v>
      </c>
      <c r="I1" s="1" t="s">
        <v>14</v>
      </c>
      <c r="J1" t="s">
        <v>60</v>
      </c>
    </row>
    <row r="2" spans="1:10">
      <c r="A2" t="s">
        <v>35</v>
      </c>
      <c r="B2" t="s">
        <v>61</v>
      </c>
      <c r="C2" t="s">
        <v>62</v>
      </c>
      <c r="D2" s="3">
        <v>115083376.5</v>
      </c>
      <c r="E2" s="3">
        <v>55111535.310000002</v>
      </c>
      <c r="F2" s="3">
        <f t="shared" ref="F2:F14" si="0">G2+H2</f>
        <v>27555767.59</v>
      </c>
      <c r="G2" s="3">
        <v>27555767.59</v>
      </c>
      <c r="H2">
        <v>0</v>
      </c>
      <c r="I2" s="2">
        <v>66</v>
      </c>
      <c r="J2" t="s">
        <v>63</v>
      </c>
    </row>
    <row r="3" spans="1:10">
      <c r="A3" t="s">
        <v>37</v>
      </c>
      <c r="B3" t="s">
        <v>64</v>
      </c>
      <c r="C3" t="s">
        <v>65</v>
      </c>
      <c r="D3" s="3">
        <v>14651594</v>
      </c>
      <c r="E3" s="3">
        <v>14638556</v>
      </c>
      <c r="F3" s="3">
        <f t="shared" si="0"/>
        <v>7319278</v>
      </c>
      <c r="G3" s="3">
        <v>7319278</v>
      </c>
      <c r="H3">
        <v>0</v>
      </c>
      <c r="I3" s="2">
        <v>61</v>
      </c>
      <c r="J3" t="s">
        <v>63</v>
      </c>
    </row>
    <row r="4" spans="1:10">
      <c r="A4" t="s">
        <v>38</v>
      </c>
      <c r="B4" t="s">
        <v>66</v>
      </c>
      <c r="C4" t="s">
        <v>67</v>
      </c>
      <c r="D4" s="3">
        <v>21054392.550000001</v>
      </c>
      <c r="E4" s="3">
        <v>21054392.550000001</v>
      </c>
      <c r="F4" s="3">
        <f t="shared" si="0"/>
        <v>10527196.26</v>
      </c>
      <c r="G4" s="3">
        <v>10527196.26</v>
      </c>
      <c r="H4">
        <v>0</v>
      </c>
      <c r="I4" s="2">
        <v>61</v>
      </c>
      <c r="J4" t="s">
        <v>63</v>
      </c>
    </row>
    <row r="5" spans="1:10">
      <c r="A5" t="s">
        <v>42</v>
      </c>
      <c r="B5" t="s">
        <v>68</v>
      </c>
      <c r="C5" t="s">
        <v>69</v>
      </c>
      <c r="D5" s="3">
        <v>49148451.460000001</v>
      </c>
      <c r="E5" s="3">
        <v>40032206.43</v>
      </c>
      <c r="F5" s="3">
        <f t="shared" si="0"/>
        <v>20016103.18</v>
      </c>
      <c r="G5" s="3">
        <v>20016103.18</v>
      </c>
      <c r="H5">
        <v>0</v>
      </c>
      <c r="I5" s="2">
        <v>58</v>
      </c>
      <c r="J5" t="s">
        <v>63</v>
      </c>
    </row>
    <row r="6" spans="1:10">
      <c r="A6" t="s">
        <v>43</v>
      </c>
      <c r="B6" t="s">
        <v>70</v>
      </c>
      <c r="C6" t="s">
        <v>71</v>
      </c>
      <c r="D6" s="3">
        <v>13957430.560000001</v>
      </c>
      <c r="E6" s="3">
        <v>13957430.560000001</v>
      </c>
      <c r="F6" s="3">
        <f t="shared" si="0"/>
        <v>6978715.2699999996</v>
      </c>
      <c r="G6" s="3">
        <v>6978715.2699999996</v>
      </c>
      <c r="H6">
        <v>0</v>
      </c>
      <c r="I6" s="2">
        <v>57</v>
      </c>
      <c r="J6" t="s">
        <v>63</v>
      </c>
    </row>
    <row r="7" spans="1:10">
      <c r="A7" t="s">
        <v>44</v>
      </c>
      <c r="B7" t="s">
        <v>72</v>
      </c>
      <c r="C7" t="s">
        <v>73</v>
      </c>
      <c r="D7" s="3">
        <v>16752003.98</v>
      </c>
      <c r="E7" s="3">
        <v>16752003.98</v>
      </c>
      <c r="F7" s="3">
        <f t="shared" si="0"/>
        <v>8376001.9900000002</v>
      </c>
      <c r="G7" s="3">
        <v>8376001.9900000002</v>
      </c>
      <c r="H7">
        <v>0</v>
      </c>
      <c r="I7" s="2">
        <v>48.5</v>
      </c>
      <c r="J7" t="s">
        <v>63</v>
      </c>
    </row>
    <row r="8" spans="1:10">
      <c r="A8" t="s">
        <v>45</v>
      </c>
      <c r="B8" t="s">
        <v>74</v>
      </c>
      <c r="C8" t="s">
        <v>75</v>
      </c>
      <c r="D8" s="3">
        <v>28463197.620000001</v>
      </c>
      <c r="E8" s="3">
        <v>23110811.07</v>
      </c>
      <c r="F8" s="3">
        <f t="shared" si="0"/>
        <v>11555405.52</v>
      </c>
      <c r="G8" s="3">
        <v>11555405.52</v>
      </c>
      <c r="H8">
        <v>0</v>
      </c>
      <c r="I8" s="2">
        <v>47</v>
      </c>
      <c r="J8" t="s">
        <v>63</v>
      </c>
    </row>
    <row r="9" spans="1:10">
      <c r="A9" t="s">
        <v>46</v>
      </c>
      <c r="B9" t="s">
        <v>76</v>
      </c>
      <c r="C9" t="s">
        <v>77</v>
      </c>
      <c r="D9" s="3">
        <v>6637261.1200000001</v>
      </c>
      <c r="E9" s="3">
        <v>6283571.1200000001</v>
      </c>
      <c r="F9" s="3">
        <f t="shared" si="0"/>
        <v>3141785.56</v>
      </c>
      <c r="G9" s="3">
        <v>3141785.56</v>
      </c>
      <c r="H9">
        <v>0</v>
      </c>
      <c r="I9" s="2">
        <v>46</v>
      </c>
      <c r="J9" t="s">
        <v>63</v>
      </c>
    </row>
    <row r="10" spans="1:10">
      <c r="A10" t="s">
        <v>48</v>
      </c>
      <c r="B10" t="s">
        <v>78</v>
      </c>
      <c r="C10" t="s">
        <v>79</v>
      </c>
      <c r="D10" s="3">
        <v>34104118</v>
      </c>
      <c r="E10" s="3">
        <v>27726925.199999999</v>
      </c>
      <c r="F10" s="3">
        <f t="shared" si="0"/>
        <v>13863462.6</v>
      </c>
      <c r="G10" s="3">
        <v>13863462.6</v>
      </c>
      <c r="H10">
        <v>0</v>
      </c>
      <c r="I10" s="2">
        <v>45</v>
      </c>
      <c r="J10" t="s">
        <v>63</v>
      </c>
    </row>
    <row r="11" spans="1:10">
      <c r="A11" t="s">
        <v>47</v>
      </c>
      <c r="B11" t="s">
        <v>80</v>
      </c>
      <c r="C11" t="s">
        <v>81</v>
      </c>
      <c r="D11" s="3">
        <v>7375624.2300000004</v>
      </c>
      <c r="E11" s="3">
        <v>7375624.2300000004</v>
      </c>
      <c r="F11" s="3">
        <f t="shared" si="0"/>
        <v>3687812.11</v>
      </c>
      <c r="G11" s="3">
        <v>3687812.11</v>
      </c>
      <c r="H11">
        <v>0</v>
      </c>
      <c r="I11" s="2">
        <v>45</v>
      </c>
      <c r="J11" t="s">
        <v>63</v>
      </c>
    </row>
    <row r="12" spans="1:10">
      <c r="A12" t="s">
        <v>50</v>
      </c>
      <c r="B12" t="s">
        <v>82</v>
      </c>
      <c r="C12" t="s">
        <v>83</v>
      </c>
      <c r="D12" s="3">
        <v>1625390.54</v>
      </c>
      <c r="E12" s="3">
        <v>1625390.54</v>
      </c>
      <c r="F12" s="3">
        <f t="shared" si="0"/>
        <v>812695.27</v>
      </c>
      <c r="G12" s="3">
        <v>812695.27</v>
      </c>
      <c r="H12">
        <v>0</v>
      </c>
      <c r="I12" s="2">
        <v>39</v>
      </c>
      <c r="J12" t="s">
        <v>84</v>
      </c>
    </row>
    <row r="13" spans="1:10">
      <c r="A13" t="s">
        <v>51</v>
      </c>
      <c r="B13" t="s">
        <v>85</v>
      </c>
      <c r="C13" t="s">
        <v>86</v>
      </c>
      <c r="D13" s="3">
        <v>2120826.15</v>
      </c>
      <c r="E13" s="3">
        <v>2120826.15</v>
      </c>
      <c r="F13" s="3">
        <f t="shared" si="0"/>
        <v>1795352.82</v>
      </c>
      <c r="G13" s="3">
        <v>1060413.07</v>
      </c>
      <c r="H13">
        <v>734939.75</v>
      </c>
      <c r="I13" s="2"/>
      <c r="J13" t="s">
        <v>84</v>
      </c>
    </row>
    <row r="14" spans="1:10">
      <c r="A14" t="s">
        <v>54</v>
      </c>
      <c r="B14" t="s">
        <v>87</v>
      </c>
      <c r="C14" t="s">
        <v>88</v>
      </c>
      <c r="D14" s="3">
        <v>81986637.689999998</v>
      </c>
      <c r="E14" s="3">
        <v>81986637.689999998</v>
      </c>
      <c r="F14" s="3">
        <f t="shared" si="0"/>
        <v>40993318.840000004</v>
      </c>
      <c r="G14" s="3">
        <v>40993318.840000004</v>
      </c>
      <c r="H14">
        <v>0</v>
      </c>
      <c r="I14" s="2"/>
      <c r="J14" t="s">
        <v>84</v>
      </c>
    </row>
  </sheetData>
  <sortState xmlns:xlrd2="http://schemas.microsoft.com/office/spreadsheetml/2017/richdata2" ref="A2:J14">
    <sortCondition descending="1" ref="I2:I14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9" ma:contentTypeDescription="Utwórz nowy dokument." ma:contentTypeScope="" ma:versionID="c10e364f886738e75022b443b31bada1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a080c72e70604d57ff76ec09d2b529b3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6CF12E-EF9A-4157-B6C7-E4CF0C54D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592578-60EA-4C59-B230-B3840B2E8EAB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customXml/itemProps3.xml><?xml version="1.0" encoding="utf-8"?>
<ds:datastoreItem xmlns:ds="http://schemas.openxmlformats.org/officeDocument/2006/customXml" ds:itemID="{5BCE8E9F-ACEE-4C7A-B1E7-B337F5CD03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Lista projektów 3.2_075</vt:lpstr>
      <vt:lpstr>Raport</vt:lpstr>
      <vt:lpstr>daneProjektow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Paryż Małgorzata</cp:lastModifiedBy>
  <cp:revision/>
  <dcterms:created xsi:type="dcterms:W3CDTF">2026-04-29T08:49:38Z</dcterms:created>
  <dcterms:modified xsi:type="dcterms:W3CDTF">2026-05-19T09:25:29Z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MediaServiceImageTags">
    <vt:lpwstr/>
  </property>
</Properties>
</file>